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EDULE 2 PRELIM\final\"/>
    </mc:Choice>
  </mc:AlternateContent>
  <xr:revisionPtr revIDLastSave="0" documentId="13_ncr:1_{F38386DE-95E1-4538-8042-74BA2087F0C5}" xr6:coauthVersionLast="43" xr6:coauthVersionMax="43" xr10:uidLastSave="{00000000-0000-0000-0000-000000000000}"/>
  <bookViews>
    <workbookView xWindow="-72" yWindow="-72" windowWidth="23184" windowHeight="12672" xr2:uid="{00000000-000D-0000-FFFF-FFFF00000000}"/>
  </bookViews>
  <sheets>
    <sheet name="Sheet1" sheetId="1" r:id="rId1"/>
  </sheets>
  <definedNames>
    <definedName name="asd">Sheet1!$Q$2</definedName>
    <definedName name="NvsASD">"V2019-06-30"</definedName>
    <definedName name="NvsAutoDrillOk">"VY"</definedName>
    <definedName name="NvsDrillHyperLink" localSheetId="0">"https://finance.erp.vermont.gov/psp/FMPRD_newwin/EMPLOYEE/ERP/c/REPORT_BOOKS.IC_RUN_DRILLDOWN.GBL?Action=A&amp;NVS_INSTANCE=9962274_3002648"</definedName>
    <definedName name="NvsElapsedTime">0.0000347222230629995</definedName>
    <definedName name="NvsEndTime">43662.6766782407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"VSTATE"</definedName>
    <definedName name="NvsReqBU">"V01110"</definedName>
    <definedName name="NvsReqBUOnly">"VN"</definedName>
    <definedName name="NvsSheetType" localSheetId="0">"M"</definedName>
    <definedName name="NvsTransLed">"VN"</definedName>
    <definedName name="NvsTree.ACCOUNT_ROLLUP" localSheetId="0">"YYNYN"</definedName>
    <definedName name="NvsTreeASD">"V1900-01-01"</definedName>
    <definedName name="NvsValTbl.ACCOUNT">"GL_ACCOUNT_TBL"</definedName>
    <definedName name="NvsValTbl.BUDGET_PERIOD">"BUDGET_PERIOD"</definedName>
    <definedName name="NvsValTbl.FUND_CODE">"FUND_TBL"</definedName>
    <definedName name="NvsValTbl.SCENARIO">"BD_SCENARIO_TBL"</definedName>
    <definedName name="_xlnm.Print_Area" localSheetId="0">Sheet1!$B$2:$I$46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45" i="1"/>
  <c r="I40" i="1"/>
  <c r="G37" i="1"/>
  <c r="E37" i="1"/>
  <c r="I37" i="1" s="1"/>
  <c r="I35" i="1"/>
  <c r="I34" i="1"/>
  <c r="I33" i="1"/>
  <c r="I32" i="1"/>
  <c r="I31" i="1"/>
  <c r="I30" i="1"/>
  <c r="I29" i="1"/>
  <c r="G26" i="1"/>
  <c r="E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B4" i="1"/>
  <c r="E42" i="1" l="1"/>
  <c r="G42" i="1"/>
  <c r="I42" i="1" s="1"/>
  <c r="I26" i="1"/>
</calcChain>
</file>

<file path=xl/sharedStrings.xml><?xml version="1.0" encoding="utf-8"?>
<sst xmlns="http://schemas.openxmlformats.org/spreadsheetml/2006/main" count="73" uniqueCount="69">
  <si>
    <t>All Other Revenues</t>
  </si>
  <si>
    <t>Special Assessments</t>
  </si>
  <si>
    <t>Interest, Prem</t>
  </si>
  <si>
    <t>Fines, Forfeits &amp; Penalties</t>
  </si>
  <si>
    <t>Services</t>
  </si>
  <si>
    <t>Fees</t>
  </si>
  <si>
    <t>Business Licenses</t>
  </si>
  <si>
    <t>Other Revenues</t>
  </si>
  <si>
    <t>Total Taxes</t>
  </si>
  <si>
    <t>Total Other Revenues</t>
  </si>
  <si>
    <t>Total General Fund</t>
  </si>
  <si>
    <t>Taxes</t>
  </si>
  <si>
    <t>Total to Date</t>
  </si>
  <si>
    <t>Last Year</t>
  </si>
  <si>
    <t>This Year</t>
  </si>
  <si>
    <t xml:space="preserve"> % of Change</t>
  </si>
  <si>
    <t>%,ATT,FDESCR,UDESCR</t>
  </si>
  <si>
    <t>Comparative Statement of Revenues</t>
  </si>
  <si>
    <t xml:space="preserve"> </t>
  </si>
  <si>
    <t>General Fund</t>
  </si>
  <si>
    <t/>
  </si>
  <si>
    <t>%,FFUND_CODE,TFUND_ROLLUP,NGENERAL,FACCOUNT,V110001</t>
  </si>
  <si>
    <t>%,R,FACCOUNT,TACCOUNT_ROLLUP,NTAXES,FFUND_CODE,TFUND_ROLLUP,NGENERAL</t>
  </si>
  <si>
    <t>Receivables</t>
  </si>
  <si>
    <t>Accounts Receivable</t>
  </si>
  <si>
    <t>%,R,FACCOUNT,A1900-01-01,TSCH2_GF_ALLREV,N"PERSONAL INCOME TAX",FFUND_CODE,TFUND_ROLLUP,NGENERAL</t>
  </si>
  <si>
    <t>%,R,FACCOUNT,A1900-01-01,TSCH2_GF_ALLREV,N"SALES AND USE",FFUND_CODE,TFUND_ROLLUP,NGENERAL</t>
  </si>
  <si>
    <t>%,R,FACCOUNT,A1900-01-01,TSCH2_GF_ALLREV,N"CORPORATE INCOME",FFUND_CODE,TFUND_ROLLUP,NGENERAL</t>
  </si>
  <si>
    <t>%,R,FACCOUNT,A1900-01-01,TSCH2_GF_ALLREV,N"MEALS AND ROOMS",FFUND_CODE,TFUND_ROLLUP,NGENERAL</t>
  </si>
  <si>
    <t>%,R,FACCOUNT,A1900-01-01,TSCH2_GF_ALLREV,N"LIQUOR AND WINE",FFUND_CODE,TFUND_ROLLUP,NGENERAL</t>
  </si>
  <si>
    <t>%,R,FACCOUNT,A1900-01-01,TSCH2_GF_ALLREV,N"INSURANCE PREMIUM",FFUND_CODE,TFUND_ROLLUP,NGENERAL</t>
  </si>
  <si>
    <t>%,R,FACCOUNT,A1900-01-01,TSCH2_GF_ALLREV,N"TELEPHONE GROSS RCPT",FFUND_CODE,TFUND_ROLLUP,NGENERAL</t>
  </si>
  <si>
    <t>%,R,FACCOUNT,A1900-01-01,TSCH2_GF_ALLREV,N"ALL OTHER TAXES",FFUND_CODE,TFUND_ROLLUP,NGENERAL</t>
  </si>
  <si>
    <t>%,R,FACCOUNT,A1900-01-01,TSCH2_GF_ALLREV,N"BANK FRANCHISE",FFUND_CODE,TFUND_ROLLUP,NGENERAL</t>
  </si>
  <si>
    <t>%,R,FACCOUNT,A1900-01-01,TSCH2_GF_ALLREV,N"REAL PROPERTY TRANSF",FFUND_CODE,TFUND_ROLLUP,NGENERAL</t>
  </si>
  <si>
    <t>%,R,FACCOUNT,A1900-01-01,TSCH2_GF_ALLREV,N"ESTATE TAX",FFUND_CODE,TFUND_ROLLUP,NGENERAL</t>
  </si>
  <si>
    <t>%,R,FACCOUNT,A1900-01-01,TSCH2_GF_ALLREV,N"ELECTRIC GENERATING",FFUND_CODE,TFUND_ROLLUP,NGENERAL</t>
  </si>
  <si>
    <t>%,R,FACCOUNT,A1900-01-01,TSCH2_GF_ALLREV,N"BEVERAGE TAX",FFUND_CODE,TFUND_ROLLUP,NGENERAL</t>
  </si>
  <si>
    <t>%,R,FACCOUNT,A1900-01-01,TSCH2_GF_ALLREV,N"TELEPHONE PROPERTY",FFUND_CODE,TFUND_ROLLUP,NGENERAL</t>
  </si>
  <si>
    <t>Health Care Revenues</t>
  </si>
  <si>
    <t>Health Care Taxes and Assessments</t>
  </si>
  <si>
    <t>Revised by JMB - 3-21-2019</t>
  </si>
  <si>
    <t>%,R,FACCOUNT,A1900-01-01,TSCH2_GF_ALLREV,NHEALTHCARE,FFUND_CODE,TFUND_ROLLUP,NGENERAL</t>
  </si>
  <si>
    <t>%,R,FACCOUNT,A1900-01-01,TSCH2_GF_ALLREV,N"ALL OTHER REVENUE",FFUND_CODE,TFUND_ROLLUP,NGENERAL</t>
  </si>
  <si>
    <t>%,R,FACCOUNT,A1900-01-01,TSCH2_GF_ALLREV,NSPECIAL_ASSESSMENT,FFUND_CODE,TFUND_ROLLUP,NGENERAL</t>
  </si>
  <si>
    <t>%,R,FACCOUNT,A1900-01-01,TSCH2_GF_ALLREV,NINTEREST_INCOME,FFUND_CODE,TFUND_ROLLUP,NGENERAL</t>
  </si>
  <si>
    <t>%,R,FACCOUNT,A1900-01-01,TSCH2_GF_ALLREV,NFINES_FORFEITS,FFUND_CODE,TFUND_ROLLUP,NGENERAL</t>
  </si>
  <si>
    <t>%,R,FACCOUNT,A1900-01-01,TSCH2_GF_ALLREV,NSERVICES,FFUND_CODE,TFUND_ROLLUP,NGENERAL</t>
  </si>
  <si>
    <t>%,R,FACCOUNT,A1900-01-01,TSCH2_GF_ALLREV,NFEES,FFUND_CODE,TFUND_ROLLUP,NGENERAL</t>
  </si>
  <si>
    <t>%,R,FACCOUNT,A1900-01-01,TSCH2_GF_ALLREV,NBUSINESS_LICENSES,FFUND_CODE,TFUND_ROLLUP,NGENERAL</t>
  </si>
  <si>
    <t>%,LACTUALS,SYTD-YR+998</t>
  </si>
  <si>
    <t>%,LACTUALS,SYTD+998</t>
  </si>
  <si>
    <t>layout: FO_GF_SCH_2_998</t>
  </si>
  <si>
    <t>Personal Income Tax</t>
  </si>
  <si>
    <t>Sales &amp; Use Tax</t>
  </si>
  <si>
    <t>Corporate Income Tax</t>
  </si>
  <si>
    <t>Meals &amp; Rooms Tax</t>
  </si>
  <si>
    <t>Liquor &amp; Wine Tax</t>
  </si>
  <si>
    <t>Insurance Premium</t>
  </si>
  <si>
    <t>Telephone Gross Receipts</t>
  </si>
  <si>
    <t>Telephone Property Tax</t>
  </si>
  <si>
    <t>Beverage Tax</t>
  </si>
  <si>
    <t>Electric Generating</t>
  </si>
  <si>
    <t>Inheritance &amp; Estate Tax</t>
  </si>
  <si>
    <t>Real Property Transfer Tax</t>
  </si>
  <si>
    <t>Bank Franchise Tax</t>
  </si>
  <si>
    <t>All Other Taxes</t>
  </si>
  <si>
    <t>2019-06-30</t>
  </si>
  <si>
    <t xml:space="preserve">*These results reflect General Fund results including Healthcare Taxes and Assessments transferred to the General Fund effective 7/1/2018 in sections 64 through 76 of Act 6 of 2019 (FY 2019 Budget Adjustment Act).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</si>
</sst>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39" fontId="0" fillId="0" borderId="0" xfId="0" applyNumberFormat="1" applyFill="1"/>
    <xf numFmtId="39" fontId="0" fillId="0" borderId="0" xfId="0" applyNumberFormat="1" applyFill="1" applyAlignment="1">
      <alignment horizontal="centerContinuous"/>
    </xf>
    <xf numFmtId="39" fontId="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ill="1" applyAlignment="1">
      <alignment horizontal="centerContinuous"/>
    </xf>
    <xf numFmtId="164" fontId="1" fillId="0" borderId="0" xfId="0" applyNumberFormat="1" applyFont="1" applyFill="1"/>
    <xf numFmtId="164" fontId="1" fillId="0" borderId="10" xfId="0" applyNumberFormat="1" applyFont="1" applyFill="1" applyBorder="1"/>
    <xf numFmtId="164" fontId="0" fillId="0" borderId="10" xfId="0" applyNumberFormat="1" applyFill="1" applyBorder="1"/>
    <xf numFmtId="164" fontId="1" fillId="0" borderId="11" xfId="0" applyNumberFormat="1" applyFont="1" applyFill="1" applyBorder="1"/>
    <xf numFmtId="37" fontId="0" fillId="0" borderId="0" xfId="0" applyNumberFormat="1" applyFill="1"/>
    <xf numFmtId="37" fontId="0" fillId="0" borderId="0" xfId="0" applyNumberFormat="1" applyFill="1" applyAlignment="1">
      <alignment horizontal="centerContinuous"/>
    </xf>
    <xf numFmtId="37" fontId="1" fillId="0" borderId="0" xfId="0" applyNumberFormat="1" applyFont="1" applyFill="1"/>
    <xf numFmtId="37" fontId="1" fillId="0" borderId="10" xfId="0" applyNumberFormat="1" applyFont="1" applyFill="1" applyBorder="1"/>
    <xf numFmtId="37" fontId="0" fillId="0" borderId="10" xfId="0" applyNumberFormat="1" applyFill="1" applyBorder="1"/>
    <xf numFmtId="37" fontId="1" fillId="0" borderId="11" xfId="0" applyNumberFormat="1" applyFont="1" applyFill="1" applyBorder="1"/>
    <xf numFmtId="164" fontId="0" fillId="0" borderId="0" xfId="0" applyNumberFormat="1" applyFill="1" applyBorder="1"/>
    <xf numFmtId="39" fontId="2" fillId="0" borderId="0" xfId="0" applyNumberFormat="1" applyFont="1" applyFill="1"/>
    <xf numFmtId="0" fontId="0" fillId="0" borderId="0" xfId="0" quotePrefix="1" applyFill="1"/>
    <xf numFmtId="0" fontId="2" fillId="0" borderId="0" xfId="0" applyFont="1" applyFill="1"/>
    <xf numFmtId="0" fontId="16" fillId="0" borderId="0" xfId="0" applyFont="1" applyFill="1" applyAlignment="1">
      <alignment horizontal="centerContinuous"/>
    </xf>
    <xf numFmtId="37" fontId="1" fillId="0" borderId="0" xfId="0" applyNumberFormat="1" applyFont="1" applyFill="1" applyBorder="1"/>
    <xf numFmtId="164" fontId="1" fillId="0" borderId="0" xfId="0" applyNumberFormat="1" applyFont="1" applyFill="1" applyBorder="1"/>
    <xf numFmtId="0" fontId="16" fillId="0" borderId="0" xfId="0" applyFont="1" applyFill="1"/>
    <xf numFmtId="0" fontId="1" fillId="0" borderId="0" xfId="42" applyFont="1"/>
    <xf numFmtId="0" fontId="16" fillId="0" borderId="0" xfId="42" applyFont="1"/>
    <xf numFmtId="37" fontId="2" fillId="0" borderId="0" xfId="0" applyNumberFormat="1" applyFont="1" applyAlignment="1">
      <alignment horizontal="left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F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showGridLines="0" tabSelected="1" topLeftCell="B38" workbookViewId="0">
      <selection activeCell="G59" sqref="G59"/>
    </sheetView>
  </sheetViews>
  <sheetFormatPr defaultColWidth="9.109375" defaultRowHeight="13.2" x14ac:dyDescent="0.25"/>
  <cols>
    <col min="1" max="1" width="4.5546875" style="1" hidden="1" customWidth="1"/>
    <col min="2" max="2" width="3.33203125" style="1" customWidth="1"/>
    <col min="3" max="3" width="32.5546875" style="1" bestFit="1" customWidth="1"/>
    <col min="4" max="4" width="2" style="1" customWidth="1"/>
    <col min="5" max="5" width="15.6640625" style="14" customWidth="1"/>
    <col min="6" max="6" width="1.6640625" style="5" customWidth="1"/>
    <col min="7" max="7" width="14.5546875" style="14" customWidth="1"/>
    <col min="8" max="8" width="3.6640625" style="1" customWidth="1"/>
    <col min="9" max="9" width="12.5546875" style="8" customWidth="1"/>
    <col min="10" max="10" width="2.109375" style="1" customWidth="1"/>
    <col min="11" max="16" width="9.109375" style="1"/>
    <col min="17" max="17" width="0" style="1" hidden="1" customWidth="1"/>
    <col min="18" max="16384" width="9.109375" style="1"/>
  </cols>
  <sheetData>
    <row r="1" spans="1:17" hidden="1" x14ac:dyDescent="0.25">
      <c r="A1" s="1" t="s">
        <v>20</v>
      </c>
      <c r="C1" s="1" t="s">
        <v>16</v>
      </c>
      <c r="E1" s="14" t="s">
        <v>50</v>
      </c>
      <c r="G1" s="14" t="s">
        <v>51</v>
      </c>
    </row>
    <row r="2" spans="1:17" x14ac:dyDescent="0.25">
      <c r="B2" s="3" t="s">
        <v>17</v>
      </c>
      <c r="C2" s="4"/>
      <c r="D2" s="4"/>
      <c r="E2" s="15"/>
      <c r="F2" s="6"/>
      <c r="G2" s="15"/>
      <c r="H2" s="4"/>
      <c r="I2" s="9"/>
      <c r="J2" s="24" t="s">
        <v>18</v>
      </c>
      <c r="Q2" s="22" t="s">
        <v>67</v>
      </c>
    </row>
    <row r="3" spans="1:17" x14ac:dyDescent="0.25">
      <c r="B3" s="3" t="s">
        <v>19</v>
      </c>
      <c r="C3" s="4"/>
      <c r="D3" s="4"/>
      <c r="E3" s="15"/>
      <c r="F3" s="6"/>
      <c r="G3" s="15"/>
      <c r="H3" s="4"/>
      <c r="I3" s="9"/>
      <c r="J3" s="24" t="s">
        <v>18</v>
      </c>
    </row>
    <row r="4" spans="1:17" x14ac:dyDescent="0.25">
      <c r="B4" s="3" t="str">
        <f>"As of "&amp;TEXT(asd,"MMMM DD, YYYY")</f>
        <v>As of June 30, 2019</v>
      </c>
      <c r="C4" s="4"/>
      <c r="D4" s="4"/>
      <c r="E4" s="15"/>
      <c r="F4" s="6"/>
      <c r="G4" s="15"/>
      <c r="H4" s="4"/>
      <c r="I4" s="9"/>
      <c r="J4" s="24" t="s">
        <v>18</v>
      </c>
    </row>
    <row r="6" spans="1:17" s="2" customFormat="1" x14ac:dyDescent="0.25">
      <c r="E6" s="16"/>
      <c r="F6" s="7"/>
      <c r="G6" s="16"/>
      <c r="I6" s="10"/>
    </row>
    <row r="7" spans="1:17" s="2" customFormat="1" x14ac:dyDescent="0.25">
      <c r="E7" s="16" t="s">
        <v>12</v>
      </c>
      <c r="F7" s="7"/>
      <c r="G7" s="16" t="s">
        <v>12</v>
      </c>
      <c r="I7" s="10"/>
    </row>
    <row r="8" spans="1:17" s="2" customFormat="1" x14ac:dyDescent="0.25">
      <c r="E8" s="17" t="s">
        <v>13</v>
      </c>
      <c r="F8" s="7"/>
      <c r="G8" s="17" t="s">
        <v>14</v>
      </c>
      <c r="I8" s="11" t="s">
        <v>15</v>
      </c>
    </row>
    <row r="10" spans="1:17" x14ac:dyDescent="0.25">
      <c r="B10" s="2" t="s">
        <v>11</v>
      </c>
    </row>
    <row r="11" spans="1:17" x14ac:dyDescent="0.25">
      <c r="A11" s="1" t="s">
        <v>25</v>
      </c>
      <c r="C11" s="1" t="s">
        <v>53</v>
      </c>
      <c r="E11" s="14">
        <v>831970765.73000002</v>
      </c>
      <c r="G11" s="14">
        <v>875425522.05999994</v>
      </c>
      <c r="I11" s="20">
        <f t="shared" ref="I11:I23" si="0">IF(+E11=0,IF(G11=0,0,1),IF(+E11&lt;0,-1*((+G11-E11)/E11),(+G11-E11)/E11))</f>
        <v>5.2231109697551945E-2</v>
      </c>
    </row>
    <row r="12" spans="1:17" x14ac:dyDescent="0.25">
      <c r="A12" s="1" t="s">
        <v>26</v>
      </c>
      <c r="C12" s="1" t="s">
        <v>54</v>
      </c>
      <c r="E12" s="14">
        <v>258560291.94</v>
      </c>
      <c r="G12" s="14">
        <v>0</v>
      </c>
      <c r="I12" s="20">
        <f t="shared" si="0"/>
        <v>-1</v>
      </c>
    </row>
    <row r="13" spans="1:17" x14ac:dyDescent="0.25">
      <c r="A13" s="1" t="s">
        <v>27</v>
      </c>
      <c r="C13" s="1" t="s">
        <v>55</v>
      </c>
      <c r="E13" s="14">
        <v>96363559.299999997</v>
      </c>
      <c r="G13" s="14">
        <v>134190796.65000001</v>
      </c>
      <c r="I13" s="20">
        <f t="shared" si="0"/>
        <v>0.39254711661527442</v>
      </c>
    </row>
    <row r="14" spans="1:17" x14ac:dyDescent="0.25">
      <c r="A14" s="1" t="s">
        <v>28</v>
      </c>
      <c r="C14" s="1" t="s">
        <v>56</v>
      </c>
      <c r="E14" s="14">
        <v>173223545.15000001</v>
      </c>
      <c r="G14" s="14">
        <v>136537817.59</v>
      </c>
      <c r="I14" s="20">
        <f t="shared" si="0"/>
        <v>-0.21178256990545144</v>
      </c>
    </row>
    <row r="15" spans="1:17" x14ac:dyDescent="0.25">
      <c r="A15" s="1" t="s">
        <v>29</v>
      </c>
      <c r="C15" s="1" t="s">
        <v>57</v>
      </c>
      <c r="E15" s="14">
        <v>19824769.73</v>
      </c>
      <c r="G15" s="14">
        <v>21427342.010000002</v>
      </c>
      <c r="I15" s="20">
        <f t="shared" si="0"/>
        <v>8.0836867304183366E-2</v>
      </c>
    </row>
    <row r="16" spans="1:17" x14ac:dyDescent="0.25">
      <c r="A16" s="1" t="s">
        <v>30</v>
      </c>
      <c r="C16" s="1" t="s">
        <v>58</v>
      </c>
      <c r="E16" s="14">
        <v>57535266.899999999</v>
      </c>
      <c r="G16" s="14">
        <v>56861842.060000002</v>
      </c>
      <c r="I16" s="20">
        <f t="shared" si="0"/>
        <v>-1.1704557505059495E-2</v>
      </c>
    </row>
    <row r="17" spans="1:9" x14ac:dyDescent="0.25">
      <c r="A17" s="1" t="s">
        <v>31</v>
      </c>
      <c r="C17" s="1" t="s">
        <v>59</v>
      </c>
      <c r="E17" s="14">
        <v>209229.04</v>
      </c>
      <c r="G17" s="14">
        <v>212633.77000000002</v>
      </c>
      <c r="I17" s="20">
        <f t="shared" si="0"/>
        <v>1.6272741107066259E-2</v>
      </c>
    </row>
    <row r="18" spans="1:9" x14ac:dyDescent="0.25">
      <c r="A18" s="1" t="s">
        <v>38</v>
      </c>
      <c r="C18" s="1" t="s">
        <v>60</v>
      </c>
      <c r="E18" s="14">
        <v>4540370.5999999996</v>
      </c>
      <c r="G18" s="14">
        <v>4117026.22</v>
      </c>
      <c r="I18" s="20">
        <f t="shared" si="0"/>
        <v>-9.3240049611809095E-2</v>
      </c>
    </row>
    <row r="19" spans="1:9" x14ac:dyDescent="0.25">
      <c r="A19" s="1" t="s">
        <v>37</v>
      </c>
      <c r="C19" s="1" t="s">
        <v>61</v>
      </c>
      <c r="E19" s="14">
        <v>7067271.6900000004</v>
      </c>
      <c r="G19" s="14">
        <v>7557511.7000000002</v>
      </c>
      <c r="I19" s="20">
        <f t="shared" si="0"/>
        <v>6.9367647304924784E-2</v>
      </c>
    </row>
    <row r="20" spans="1:9" x14ac:dyDescent="0.25">
      <c r="A20" s="1" t="s">
        <v>36</v>
      </c>
      <c r="C20" s="1" t="s">
        <v>62</v>
      </c>
      <c r="E20" s="14">
        <v>0</v>
      </c>
      <c r="G20" s="14">
        <v>0</v>
      </c>
      <c r="I20" s="20">
        <f t="shared" si="0"/>
        <v>0</v>
      </c>
    </row>
    <row r="21" spans="1:9" x14ac:dyDescent="0.25">
      <c r="A21" s="1" t="s">
        <v>35</v>
      </c>
      <c r="C21" s="1" t="s">
        <v>63</v>
      </c>
      <c r="E21" s="14">
        <v>22935280.129999999</v>
      </c>
      <c r="G21" s="14">
        <v>12629698.42</v>
      </c>
      <c r="I21" s="20">
        <f t="shared" si="0"/>
        <v>-0.44933315187722539</v>
      </c>
    </row>
    <row r="22" spans="1:9" x14ac:dyDescent="0.25">
      <c r="A22" s="1" t="s">
        <v>34</v>
      </c>
      <c r="C22" s="1" t="s">
        <v>64</v>
      </c>
      <c r="E22" s="14">
        <v>12369156.35</v>
      </c>
      <c r="G22" s="14">
        <v>12481042.02</v>
      </c>
      <c r="I22" s="20">
        <f t="shared" si="0"/>
        <v>9.0455376934417946E-3</v>
      </c>
    </row>
    <row r="23" spans="1:9" x14ac:dyDescent="0.25">
      <c r="A23" s="1" t="s">
        <v>33</v>
      </c>
      <c r="C23" s="1" t="s">
        <v>65</v>
      </c>
      <c r="E23" s="14">
        <v>13080406.720000001</v>
      </c>
      <c r="G23" s="14">
        <v>12478739.01</v>
      </c>
      <c r="I23" s="20">
        <f t="shared" si="0"/>
        <v>-4.5997630110388557E-2</v>
      </c>
    </row>
    <row r="24" spans="1:9" x14ac:dyDescent="0.25">
      <c r="A24" s="1" t="s">
        <v>32</v>
      </c>
      <c r="C24" s="1" t="s">
        <v>66</v>
      </c>
      <c r="E24" s="18">
        <v>1842252.07</v>
      </c>
      <c r="G24" s="18">
        <v>2447971.5300000003</v>
      </c>
      <c r="H24" s="22"/>
      <c r="I24" s="12">
        <f t="shared" ref="I24" si="1">IF(+E24=0,IF(G24=0,0,1),IF(+E24&lt;0,-1*((+G24-E24)/E24),(+G24-E24)/E24))</f>
        <v>0.32879293222886713</v>
      </c>
    </row>
    <row r="26" spans="1:9" s="2" customFormat="1" x14ac:dyDescent="0.25">
      <c r="B26" s="2" t="s">
        <v>8</v>
      </c>
      <c r="E26" s="17">
        <f>SUM(E11:E24)</f>
        <v>1499522165.3500001</v>
      </c>
      <c r="F26" s="7"/>
      <c r="G26" s="17">
        <f>SUM(G11:G24)</f>
        <v>1276367943.04</v>
      </c>
      <c r="I26" s="11">
        <f>IF(+E26=0,IF(G26=0,0,1),IF(+E26&lt;0,-1*((+G26-E26)/E26),(+G26-E26)/E26))</f>
        <v>-0.14881688811709845</v>
      </c>
    </row>
    <row r="28" spans="1:9" x14ac:dyDescent="0.25">
      <c r="B28" s="2" t="s">
        <v>7</v>
      </c>
      <c r="C28" s="2"/>
    </row>
    <row r="29" spans="1:9" x14ac:dyDescent="0.25">
      <c r="A29" s="27" t="s">
        <v>49</v>
      </c>
      <c r="C29" s="1" t="s">
        <v>6</v>
      </c>
      <c r="E29" s="14">
        <v>1209565</v>
      </c>
      <c r="G29" s="14">
        <v>1197288</v>
      </c>
      <c r="I29" s="20">
        <f t="shared" ref="I29:I35" si="2">IF(+E29=0,IF(G29=0,0,1),IF(+E29&lt;0,-1*((+G29-E29)/E29),(+G29-E29)/E29))</f>
        <v>-1.0149929933488485E-2</v>
      </c>
    </row>
    <row r="30" spans="1:9" x14ac:dyDescent="0.25">
      <c r="A30" s="27" t="s">
        <v>48</v>
      </c>
      <c r="C30" s="1" t="s">
        <v>5</v>
      </c>
      <c r="E30" s="14">
        <v>47059301.25</v>
      </c>
      <c r="G30" s="14">
        <v>46973263.960000001</v>
      </c>
      <c r="I30" s="20">
        <f t="shared" si="2"/>
        <v>-1.8282738526636986E-3</v>
      </c>
    </row>
    <row r="31" spans="1:9" x14ac:dyDescent="0.25">
      <c r="A31" s="27" t="s">
        <v>47</v>
      </c>
      <c r="C31" s="1" t="s">
        <v>4</v>
      </c>
      <c r="E31" s="14">
        <v>2882518.89</v>
      </c>
      <c r="G31" s="14">
        <v>3355063.82</v>
      </c>
      <c r="I31" s="20">
        <f t="shared" si="2"/>
        <v>0.16393472099674589</v>
      </c>
    </row>
    <row r="32" spans="1:9" x14ac:dyDescent="0.25">
      <c r="A32" s="27" t="s">
        <v>46</v>
      </c>
      <c r="C32" s="1" t="s">
        <v>3</v>
      </c>
      <c r="E32" s="14">
        <v>3546168.13</v>
      </c>
      <c r="G32" s="14">
        <v>3568969.95</v>
      </c>
      <c r="I32" s="20">
        <f t="shared" si="2"/>
        <v>6.4299884168211446E-3</v>
      </c>
    </row>
    <row r="33" spans="1:9" x14ac:dyDescent="0.25">
      <c r="A33" s="27" t="s">
        <v>45</v>
      </c>
      <c r="C33" s="1" t="s">
        <v>2</v>
      </c>
      <c r="E33" s="14">
        <v>2296826.61</v>
      </c>
      <c r="G33" s="14">
        <v>4313826.32</v>
      </c>
      <c r="I33" s="20">
        <f t="shared" si="2"/>
        <v>0.87816803463453452</v>
      </c>
    </row>
    <row r="34" spans="1:9" x14ac:dyDescent="0.25">
      <c r="A34" s="27" t="s">
        <v>44</v>
      </c>
      <c r="C34" s="1" t="s">
        <v>1</v>
      </c>
      <c r="E34" s="14">
        <v>0</v>
      </c>
      <c r="G34" s="14">
        <v>0</v>
      </c>
      <c r="I34" s="20">
        <f t="shared" si="2"/>
        <v>0</v>
      </c>
    </row>
    <row r="35" spans="1:9" x14ac:dyDescent="0.25">
      <c r="A35" s="27" t="s">
        <v>43</v>
      </c>
      <c r="C35" s="1" t="s">
        <v>0</v>
      </c>
      <c r="E35" s="18">
        <v>2361492.6800000002</v>
      </c>
      <c r="G35" s="18">
        <v>4551696.68</v>
      </c>
      <c r="I35" s="12">
        <f t="shared" si="2"/>
        <v>0.92746592803328076</v>
      </c>
    </row>
    <row r="37" spans="1:9" s="2" customFormat="1" x14ac:dyDescent="0.25">
      <c r="B37" s="2" t="s">
        <v>9</v>
      </c>
      <c r="E37" s="17">
        <f>SUM(E29:E35)</f>
        <v>59355872.560000002</v>
      </c>
      <c r="F37" s="7"/>
      <c r="G37" s="17">
        <f>SUM(G29:G35)</f>
        <v>63960108.730000004</v>
      </c>
      <c r="I37" s="11">
        <f>IF(+E37=0,IF(G37=0,0,1),IF(+E37&lt;0,-1*((+G37-E37)/E37),(+G37-E37)/E37))</f>
        <v>7.7570019130723755E-2</v>
      </c>
    </row>
    <row r="38" spans="1:9" s="2" customFormat="1" x14ac:dyDescent="0.25">
      <c r="E38" s="25"/>
      <c r="F38" s="7"/>
      <c r="G38" s="25"/>
      <c r="I38" s="26"/>
    </row>
    <row r="39" spans="1:9" s="2" customFormat="1" x14ac:dyDescent="0.25">
      <c r="B39" s="28" t="s">
        <v>39</v>
      </c>
      <c r="C39" s="28"/>
      <c r="E39" s="25"/>
      <c r="F39" s="7"/>
      <c r="G39" s="25"/>
      <c r="I39" s="26"/>
    </row>
    <row r="40" spans="1:9" s="2" customFormat="1" x14ac:dyDescent="0.25">
      <c r="A40" s="27" t="s">
        <v>42</v>
      </c>
      <c r="B40" s="29"/>
      <c r="C40" s="29" t="s">
        <v>40</v>
      </c>
      <c r="E40" s="17">
        <v>0</v>
      </c>
      <c r="F40" s="7"/>
      <c r="G40" s="17">
        <v>271547206.54000002</v>
      </c>
      <c r="I40" s="11">
        <f>IF(+E40=0,IF(G40=0,0,1),IF(+E40&lt;0,-1*((+G40-E40)/E40),(+G40-E40)/E40))</f>
        <v>1</v>
      </c>
    </row>
    <row r="42" spans="1:9" s="2" customFormat="1" ht="13.8" thickBot="1" x14ac:dyDescent="0.3">
      <c r="B42" s="2" t="s">
        <v>10</v>
      </c>
      <c r="E42" s="19">
        <f>+E26+E37+E40</f>
        <v>1558878037.9100001</v>
      </c>
      <c r="F42" s="7"/>
      <c r="G42" s="19">
        <f>+G26+G37+G40</f>
        <v>1611875258.3099999</v>
      </c>
      <c r="I42" s="13">
        <f>IF(+E42=0,IF(G42=0,0,1),IF(+E42&lt;0,-1*((+G42-E42)/E42),(+G42-E42)/E42))</f>
        <v>3.3997028061960283E-2</v>
      </c>
    </row>
    <row r="43" spans="1:9" ht="13.8" thickTop="1" x14ac:dyDescent="0.25"/>
    <row r="44" spans="1:9" ht="8.25" customHeight="1" x14ac:dyDescent="0.25"/>
    <row r="45" spans="1:9" x14ac:dyDescent="0.25">
      <c r="C45" s="21" t="str">
        <f>"Date: "&amp;TEXT(NvsEndTime,"MMMM DD, YYYY")</f>
        <v>Date: July 16, 2019</v>
      </c>
    </row>
    <row r="46" spans="1:9" x14ac:dyDescent="0.25">
      <c r="C46" s="21" t="str">
        <f>"Time: "&amp;TEXT(NvsEndTime,"HH:MM")</f>
        <v>Time: 16:14</v>
      </c>
    </row>
    <row r="48" spans="1:9" x14ac:dyDescent="0.25">
      <c r="B48" s="2" t="s">
        <v>23</v>
      </c>
    </row>
    <row r="49" spans="1:11" x14ac:dyDescent="0.25">
      <c r="A49" s="1" t="s">
        <v>21</v>
      </c>
      <c r="C49" s="1" t="s">
        <v>24</v>
      </c>
      <c r="E49" s="14">
        <v>117202.15000000001</v>
      </c>
      <c r="G49" s="14">
        <v>2595666.4</v>
      </c>
    </row>
    <row r="53" spans="1:11" x14ac:dyDescent="0.25">
      <c r="C53" s="23" t="s">
        <v>52</v>
      </c>
      <c r="E53" s="30" t="s">
        <v>68</v>
      </c>
      <c r="F53" s="30"/>
      <c r="G53" s="30"/>
      <c r="H53" s="30"/>
      <c r="I53" s="30"/>
      <c r="J53" s="30"/>
      <c r="K53" s="30"/>
    </row>
    <row r="54" spans="1:11" x14ac:dyDescent="0.25">
      <c r="C54" s="23" t="s">
        <v>41</v>
      </c>
      <c r="E54" s="30"/>
      <c r="F54" s="30"/>
      <c r="G54" s="30"/>
      <c r="H54" s="30"/>
      <c r="I54" s="30"/>
      <c r="J54" s="30"/>
      <c r="K54" s="30"/>
    </row>
    <row r="55" spans="1:11" x14ac:dyDescent="0.25">
      <c r="E55" s="30"/>
      <c r="F55" s="30"/>
      <c r="G55" s="30"/>
      <c r="H55" s="30"/>
      <c r="I55" s="30"/>
      <c r="J55" s="30"/>
      <c r="K55" s="30"/>
    </row>
    <row r="56" spans="1:11" x14ac:dyDescent="0.25">
      <c r="E56" s="30"/>
      <c r="F56" s="30"/>
      <c r="G56" s="30"/>
      <c r="H56" s="30"/>
      <c r="I56" s="30"/>
      <c r="J56" s="30"/>
      <c r="K56" s="30"/>
    </row>
    <row r="57" spans="1:11" x14ac:dyDescent="0.25">
      <c r="E57" s="30"/>
      <c r="F57" s="30"/>
      <c r="G57" s="30"/>
      <c r="H57" s="30"/>
      <c r="I57" s="30"/>
      <c r="J57" s="30"/>
      <c r="K57" s="30"/>
    </row>
    <row r="61" spans="1:11" x14ac:dyDescent="0.25">
      <c r="A61" s="1" t="s">
        <v>22</v>
      </c>
      <c r="C61" s="1" t="s">
        <v>11</v>
      </c>
      <c r="E61" s="14">
        <v>1499522165.3499999</v>
      </c>
      <c r="G61" s="14">
        <v>1528164784.96</v>
      </c>
      <c r="I61" s="20"/>
    </row>
  </sheetData>
  <mergeCells count="1">
    <mergeCell ref="E53:K5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asd</vt:lpstr>
      <vt:lpstr>Sheet1!Print_Area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Fd Schedule 2 revenue report</dc:title>
  <dc:creator>Nancy Collins</dc:creator>
  <dc:description>Revised 7/25/13 by NC to correct variance totals formulas._x000d_
Layout revised 1/2/09 by KJ to modify rows that print._x000d_
Matrix layout;  Setid:  STATE;  effective date: 01/01/1900;  Time spans:  YTD and YTD-1; Ledgers:  ACTUALS and REVEST; Fields:  FUND_CODE (FUND_ROLLUP tree nodes); ACCOUNT (detail values); BUDGET_PERIOD (BUDGET_PERIOD tree nodes), SCENARIO (detail values)</dc:description>
  <cp:lastModifiedBy>Ruthellen.Doyon</cp:lastModifiedBy>
  <cp:lastPrinted>2011-02-15T13:29:02Z</cp:lastPrinted>
  <dcterms:created xsi:type="dcterms:W3CDTF">2001-06-01T13:57:35Z</dcterms:created>
  <dcterms:modified xsi:type="dcterms:W3CDTF">2019-07-16T20:26:18Z</dcterms:modified>
</cp:coreProperties>
</file>